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WISSAM\Downloads\"/>
    </mc:Choice>
  </mc:AlternateContent>
  <xr:revisionPtr revIDLastSave="0" documentId="13_ncr:40009_{587938EA-0877-4650-8FE6-B2FC2372534F}" xr6:coauthVersionLast="34" xr6:coauthVersionMax="34" xr10:uidLastSave="{00000000-0000-0000-0000-000000000000}"/>
  <bookViews>
    <workbookView xWindow="32760" yWindow="32760" windowWidth="28800" windowHeight="13125" tabRatio="500"/>
  </bookViews>
  <sheets>
    <sheet name="Summary" sheetId="5" r:id="rId1"/>
  </sheets>
  <calcPr calcId="179021"/>
</workbook>
</file>

<file path=xl/calcChain.xml><?xml version="1.0" encoding="utf-8"?>
<calcChain xmlns="http://schemas.openxmlformats.org/spreadsheetml/2006/main">
  <c r="B6" i="5" l="1"/>
  <c r="C23" i="5"/>
  <c r="D23" i="5" s="1"/>
  <c r="D13" i="5"/>
  <c r="D17" i="5"/>
  <c r="D25" i="5"/>
  <c r="C22" i="5"/>
  <c r="D22" i="5" s="1"/>
  <c r="C26" i="5"/>
  <c r="D26" i="5" s="1"/>
  <c r="C21" i="5"/>
  <c r="C18" i="5"/>
  <c r="D18" i="5" s="1"/>
  <c r="D19" i="5"/>
  <c r="D21" i="5"/>
  <c r="D24" i="5" l="1"/>
  <c r="D27" i="5" s="1"/>
</calcChain>
</file>

<file path=xl/sharedStrings.xml><?xml version="1.0" encoding="utf-8"?>
<sst xmlns="http://schemas.openxmlformats.org/spreadsheetml/2006/main" count="31" uniqueCount="26">
  <si>
    <t>Description</t>
  </si>
  <si>
    <t>Interest Collected</t>
  </si>
  <si>
    <t>Financial Income</t>
  </si>
  <si>
    <t>Auditor Fees</t>
  </si>
  <si>
    <t>Account Bank Fees</t>
  </si>
  <si>
    <t>Out of Pocket Fees</t>
  </si>
  <si>
    <t xml:space="preserve">Management Fees </t>
  </si>
  <si>
    <t>Total Fees/Expenses</t>
  </si>
  <si>
    <t>Registration Fee</t>
  </si>
  <si>
    <t>One Time</t>
  </si>
  <si>
    <t>Total Notes</t>
  </si>
  <si>
    <t>provided by BSEC</t>
  </si>
  <si>
    <t>Formula</t>
  </si>
  <si>
    <t>Membership Fee</t>
  </si>
  <si>
    <t>Registrar Fees</t>
  </si>
  <si>
    <t>Bank Comissions</t>
  </si>
  <si>
    <t>Total Available Interest</t>
  </si>
  <si>
    <t>Class A Int Pmt Fee</t>
  </si>
  <si>
    <t>Default coverage</t>
  </si>
  <si>
    <t>Definition</t>
  </si>
  <si>
    <t>Amount/Month</t>
  </si>
  <si>
    <t>Class A Interest</t>
  </si>
  <si>
    <t>Custody Fees</t>
  </si>
  <si>
    <t>provided by XXX</t>
  </si>
  <si>
    <t>Class A</t>
  </si>
  <si>
    <t xml:space="preserve">Class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</si>
</sst>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  <numFmt numFmtId="169" formatCode="[$-409]d\-mmm\-yy;@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indexed="8"/>
      <name val="ARIAL"/>
      <charset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</cellStyleXfs>
  <cellXfs count="87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Border="1">
      <alignment vertical="top"/>
    </xf>
    <xf numFmtId="0" fontId="0" fillId="0" borderId="0" xfId="0" applyBorder="1">
      <alignment vertical="top"/>
    </xf>
    <xf numFmtId="167" fontId="0" fillId="0" borderId="0" xfId="1" applyNumberFormat="1" applyFont="1">
      <alignment vertical="top"/>
    </xf>
    <xf numFmtId="167" fontId="0" fillId="0" borderId="0" xfId="0" applyNumberFormat="1">
      <alignment vertical="top"/>
    </xf>
    <xf numFmtId="167" fontId="0" fillId="0" borderId="1" xfId="1" applyNumberFormat="1" applyFont="1" applyBorder="1">
      <alignment vertical="top"/>
    </xf>
    <xf numFmtId="167" fontId="2" fillId="0" borderId="0" xfId="1" applyNumberFormat="1" applyFon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7" fontId="2" fillId="0" borderId="0" xfId="1" applyNumberFormat="1" applyFont="1" applyBorder="1">
      <alignment vertical="top"/>
    </xf>
    <xf numFmtId="0" fontId="0" fillId="0" borderId="0" xfId="0" applyBorder="1" applyAlignment="1">
      <alignment horizontal="right" vertical="top"/>
    </xf>
    <xf numFmtId="169" fontId="2" fillId="2" borderId="2" xfId="0" applyNumberFormat="1" applyFont="1" applyFill="1" applyBorder="1" applyAlignment="1">
      <alignment horizontal="right" vertical="center" wrapText="1"/>
    </xf>
    <xf numFmtId="169" fontId="2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44" fontId="3" fillId="0" borderId="0" xfId="0" applyNumberFormat="1" applyFont="1">
      <alignment vertical="top"/>
    </xf>
    <xf numFmtId="44" fontId="0" fillId="0" borderId="0" xfId="1" applyFont="1" applyBorder="1">
      <alignment vertical="top"/>
    </xf>
    <xf numFmtId="0" fontId="0" fillId="0" borderId="3" xfId="0" applyFill="1" applyBorder="1">
      <alignment vertical="top"/>
    </xf>
    <xf numFmtId="0" fontId="3" fillId="3" borderId="0" xfId="0" applyFont="1" applyFill="1" applyAlignment="1">
      <alignment horizontal="left" vertical="top"/>
    </xf>
    <xf numFmtId="167" fontId="4" fillId="3" borderId="8" xfId="1" applyNumberFormat="1" applyFont="1" applyFill="1" applyBorder="1" applyAlignment="1">
      <alignment horizontal="right" vertical="top"/>
    </xf>
    <xf numFmtId="167" fontId="4" fillId="3" borderId="0" xfId="1" applyNumberFormat="1" applyFont="1" applyFill="1" applyBorder="1" applyAlignment="1">
      <alignment horizontal="right" vertical="top"/>
    </xf>
    <xf numFmtId="167" fontId="8" fillId="3" borderId="0" xfId="1" applyNumberFormat="1" applyFont="1" applyFill="1">
      <alignment vertical="top"/>
    </xf>
    <xf numFmtId="0" fontId="3" fillId="3" borderId="1" xfId="0" applyFont="1" applyFill="1" applyBorder="1" applyAlignment="1">
      <alignment horizontal="left" vertical="top"/>
    </xf>
    <xf numFmtId="167" fontId="4" fillId="3" borderId="5" xfId="1" applyNumberFormat="1" applyFont="1" applyFill="1" applyBorder="1" applyAlignment="1">
      <alignment horizontal="right" vertical="top"/>
    </xf>
    <xf numFmtId="44" fontId="8" fillId="3" borderId="0" xfId="1" applyFont="1" applyFill="1">
      <alignment vertical="top"/>
    </xf>
    <xf numFmtId="0" fontId="7" fillId="3" borderId="0" xfId="0" applyFont="1" applyFill="1">
      <alignment vertical="top"/>
    </xf>
    <xf numFmtId="167" fontId="9" fillId="3" borderId="2" xfId="1" applyNumberFormat="1" applyFont="1" applyFill="1" applyBorder="1">
      <alignment vertical="top"/>
    </xf>
    <xf numFmtId="0" fontId="9" fillId="3" borderId="2" xfId="0" applyFont="1" applyFill="1" applyBorder="1" applyAlignment="1">
      <alignment horizontal="right" vertical="top"/>
    </xf>
    <xf numFmtId="167" fontId="9" fillId="3" borderId="2" xfId="0" applyNumberFormat="1" applyFont="1" applyFill="1" applyBorder="1">
      <alignment vertical="top"/>
    </xf>
    <xf numFmtId="0" fontId="2" fillId="3" borderId="0" xfId="0" applyFont="1" applyFill="1" applyBorder="1">
      <alignment vertical="top"/>
    </xf>
    <xf numFmtId="167" fontId="2" fillId="3" borderId="0" xfId="1" applyNumberFormat="1" applyFont="1" applyFill="1" applyBorder="1">
      <alignment vertical="top"/>
    </xf>
    <xf numFmtId="0" fontId="0" fillId="3" borderId="0" xfId="0" applyFill="1" applyBorder="1" applyAlignment="1">
      <alignment horizontal="right" vertical="top"/>
    </xf>
    <xf numFmtId="0" fontId="0" fillId="3" borderId="0" xfId="0" applyFill="1" applyBorder="1">
      <alignment vertical="top"/>
    </xf>
    <xf numFmtId="0" fontId="3" fillId="3" borderId="9" xfId="0" applyFont="1" applyFill="1" applyBorder="1" applyAlignment="1">
      <alignment horizontal="left" vertical="top"/>
    </xf>
    <xf numFmtId="44" fontId="8" fillId="3" borderId="0" xfId="1" applyNumberFormat="1" applyFont="1" applyFill="1">
      <alignment vertical="top"/>
    </xf>
    <xf numFmtId="0" fontId="3" fillId="3" borderId="7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top"/>
    </xf>
    <xf numFmtId="167" fontId="3" fillId="3" borderId="12" xfId="1" applyNumberFormat="1" applyFont="1" applyFill="1" applyBorder="1" applyAlignment="1">
      <alignment horizontal="right" vertical="top" wrapText="1"/>
    </xf>
    <xf numFmtId="0" fontId="3" fillId="3" borderId="13" xfId="0" applyFont="1" applyFill="1" applyBorder="1">
      <alignment vertical="top"/>
    </xf>
    <xf numFmtId="167" fontId="4" fillId="3" borderId="13" xfId="1" applyNumberFormat="1" applyFont="1" applyFill="1" applyBorder="1" applyAlignment="1">
      <alignment horizontal="right" vertical="top"/>
    </xf>
    <xf numFmtId="167" fontId="4" fillId="3" borderId="14" xfId="1" applyNumberFormat="1" applyFont="1" applyFill="1" applyBorder="1" applyAlignment="1">
      <alignment horizontal="right" vertical="top"/>
    </xf>
    <xf numFmtId="167" fontId="8" fillId="3" borderId="14" xfId="1" applyNumberFormat="1" applyFont="1" applyFill="1" applyBorder="1" applyAlignment="1">
      <alignment horizontal="right" vertical="top"/>
    </xf>
    <xf numFmtId="0" fontId="3" fillId="3" borderId="5" xfId="0" applyFont="1" applyFill="1" applyBorder="1">
      <alignment vertical="top"/>
    </xf>
    <xf numFmtId="0" fontId="4" fillId="3" borderId="5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167" fontId="10" fillId="3" borderId="1" xfId="1" applyNumberFormat="1" applyFont="1" applyFill="1" applyBorder="1" applyAlignment="1">
      <alignment horizontal="right" vertical="top"/>
    </xf>
    <xf numFmtId="167" fontId="4" fillId="3" borderId="15" xfId="1" applyNumberFormat="1" applyFont="1" applyFill="1" applyBorder="1" applyAlignment="1">
      <alignment horizontal="right" vertical="top"/>
    </xf>
    <xf numFmtId="44" fontId="11" fillId="3" borderId="14" xfId="1" applyFont="1" applyFill="1" applyBorder="1" applyAlignment="1">
      <alignment horizontal="right" vertical="top"/>
    </xf>
    <xf numFmtId="0" fontId="3" fillId="3" borderId="8" xfId="0" applyFont="1" applyFill="1" applyBorder="1">
      <alignment vertical="top"/>
    </xf>
    <xf numFmtId="167" fontId="4" fillId="3" borderId="9" xfId="1" applyNumberFormat="1" applyFont="1" applyFill="1" applyBorder="1" applyAlignment="1">
      <alignment horizontal="right" vertical="top"/>
    </xf>
    <xf numFmtId="167" fontId="0" fillId="3" borderId="0" xfId="0" applyNumberFormat="1" applyFill="1" applyBorder="1" applyAlignment="1">
      <alignment horizontal="right" vertical="top"/>
    </xf>
    <xf numFmtId="0" fontId="3" fillId="3" borderId="16" xfId="0" applyFont="1" applyFill="1" applyBorder="1" applyAlignment="1">
      <alignment vertical="center"/>
    </xf>
    <xf numFmtId="167" fontId="4" fillId="3" borderId="16" xfId="1" applyNumberFormat="1" applyFont="1" applyFill="1" applyBorder="1" applyAlignment="1">
      <alignment horizontal="right" vertical="center" wrapText="1"/>
    </xf>
    <xf numFmtId="167" fontId="4" fillId="3" borderId="17" xfId="1" applyNumberFormat="1" applyFont="1" applyFill="1" applyBorder="1" applyAlignment="1">
      <alignment horizontal="right" vertical="center"/>
    </xf>
    <xf numFmtId="167" fontId="0" fillId="3" borderId="18" xfId="0" applyNumberFormat="1" applyFill="1" applyBorder="1" applyAlignment="1">
      <alignment horizontal="right" vertical="center"/>
    </xf>
    <xf numFmtId="0" fontId="3" fillId="3" borderId="19" xfId="0" applyFont="1" applyFill="1" applyBorder="1">
      <alignment vertical="top"/>
    </xf>
    <xf numFmtId="167" fontId="4" fillId="3" borderId="19" xfId="1" applyNumberFormat="1" applyFont="1" applyFill="1" applyBorder="1" applyAlignment="1">
      <alignment horizontal="right" vertical="top"/>
    </xf>
    <xf numFmtId="167" fontId="4" fillId="3" borderId="20" xfId="1" applyNumberFormat="1" applyFont="1" applyFill="1" applyBorder="1" applyAlignment="1">
      <alignment horizontal="right" vertical="top"/>
    </xf>
    <xf numFmtId="167" fontId="0" fillId="3" borderId="3" xfId="0" applyNumberFormat="1" applyFill="1" applyBorder="1" applyAlignment="1">
      <alignment horizontal="right" vertical="top"/>
    </xf>
    <xf numFmtId="167" fontId="0" fillId="3" borderId="1" xfId="0" applyNumberFormat="1" applyFill="1" applyBorder="1" applyAlignment="1">
      <alignment horizontal="right" vertical="top"/>
    </xf>
    <xf numFmtId="0" fontId="3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right" vertical="top" wrapText="1"/>
    </xf>
    <xf numFmtId="0" fontId="4" fillId="3" borderId="11" xfId="0" applyFont="1" applyFill="1" applyBorder="1" applyAlignment="1">
      <alignment horizontal="right" vertical="center"/>
    </xf>
    <xf numFmtId="167" fontId="11" fillId="3" borderId="12" xfId="1" applyNumberFormat="1" applyFont="1" applyFill="1" applyBorder="1" applyAlignment="1">
      <alignment horizontal="right" vertical="center"/>
    </xf>
    <xf numFmtId="167" fontId="4" fillId="3" borderId="7" xfId="1" applyNumberFormat="1" applyFont="1" applyFill="1" applyBorder="1" applyAlignment="1">
      <alignment horizontal="right" vertical="top"/>
    </xf>
    <xf numFmtId="0" fontId="0" fillId="3" borderId="0" xfId="0" applyFill="1">
      <alignment vertical="top"/>
    </xf>
    <xf numFmtId="0" fontId="0" fillId="3" borderId="2" xfId="0" applyFill="1" applyBorder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167" fontId="12" fillId="3" borderId="0" xfId="1" applyNumberFormat="1" applyFont="1" applyFill="1">
      <alignment vertical="top"/>
    </xf>
    <xf numFmtId="167" fontId="9" fillId="4" borderId="2" xfId="0" applyNumberFormat="1" applyFont="1" applyFill="1" applyBorder="1">
      <alignment vertical="top"/>
    </xf>
    <xf numFmtId="167" fontId="3" fillId="4" borderId="12" xfId="1" applyNumberFormat="1" applyFont="1" applyFill="1" applyBorder="1" applyAlignment="1">
      <alignment horizontal="right" vertical="top" wrapText="1"/>
    </xf>
    <xf numFmtId="167" fontId="0" fillId="4" borderId="1" xfId="0" applyNumberFormat="1" applyFill="1" applyBorder="1" applyAlignment="1">
      <alignment horizontal="right" vertical="top"/>
    </xf>
    <xf numFmtId="167" fontId="11" fillId="4" borderId="12" xfId="1" applyNumberFormat="1" applyFont="1" applyFill="1" applyBorder="1" applyAlignment="1">
      <alignment horizontal="right" vertical="center"/>
    </xf>
    <xf numFmtId="167" fontId="12" fillId="4" borderId="0" xfId="1" applyNumberFormat="1" applyFont="1" applyFill="1">
      <alignment vertical="top"/>
    </xf>
    <xf numFmtId="0" fontId="1" fillId="0" borderId="0" xfId="0" applyFont="1">
      <alignment vertical="top"/>
    </xf>
    <xf numFmtId="0" fontId="1" fillId="0" borderId="1" xfId="0" applyFont="1" applyBorder="1">
      <alignment vertical="top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zoomScaleNormal="100" workbookViewId="0">
      <selection activeCell="I16" sqref="I16"/>
    </sheetView>
  </sheetViews>
  <sheetFormatPr defaultRowHeight="12.75" x14ac:dyDescent="0.2"/>
  <cols>
    <col min="1" max="1" width="21.7109375" bestFit="1" customWidth="1"/>
    <col min="2" max="2" width="26.140625" customWidth="1"/>
    <col min="3" max="3" width="16.42578125" customWidth="1"/>
    <col min="4" max="4" width="9.7109375" bestFit="1" customWidth="1"/>
    <col min="5" max="5" width="12.28515625" bestFit="1" customWidth="1"/>
    <col min="6" max="16384" width="9.140625" style="8"/>
  </cols>
  <sheetData>
    <row r="1" spans="1:5" ht="18" x14ac:dyDescent="0.2">
      <c r="A1" s="17"/>
    </row>
    <row r="2" spans="1:5" ht="14.25" x14ac:dyDescent="0.2">
      <c r="A2" s="16"/>
    </row>
    <row r="4" spans="1:5" x14ac:dyDescent="0.2">
      <c r="A4" s="79" t="s">
        <v>24</v>
      </c>
      <c r="B4" s="4">
        <v>13350000</v>
      </c>
    </row>
    <row r="5" spans="1:5" x14ac:dyDescent="0.2">
      <c r="A5" s="80" t="s">
        <v>25</v>
      </c>
      <c r="B5" s="6">
        <v>2380172</v>
      </c>
    </row>
    <row r="6" spans="1:5" x14ac:dyDescent="0.2">
      <c r="A6" s="1" t="s">
        <v>10</v>
      </c>
      <c r="B6" s="7">
        <f>SUM(B4:B5)</f>
        <v>15730172</v>
      </c>
    </row>
    <row r="8" spans="1:5" x14ac:dyDescent="0.2">
      <c r="A8" s="83" t="s">
        <v>0</v>
      </c>
      <c r="B8" s="81" t="s">
        <v>19</v>
      </c>
      <c r="C8" s="85" t="s">
        <v>20</v>
      </c>
      <c r="D8" s="12">
        <v>42767</v>
      </c>
      <c r="E8" s="12"/>
    </row>
    <row r="9" spans="1:5" x14ac:dyDescent="0.2">
      <c r="A9" s="84"/>
      <c r="B9" s="82"/>
      <c r="C9" s="86"/>
      <c r="D9" s="13">
        <v>42794</v>
      </c>
      <c r="E9" s="13"/>
    </row>
    <row r="10" spans="1:5" s="9" customFormat="1" x14ac:dyDescent="0.2">
      <c r="A10" s="2"/>
      <c r="B10" s="10"/>
      <c r="C10" s="11"/>
      <c r="D10" s="3"/>
      <c r="E10" s="3"/>
    </row>
    <row r="11" spans="1:5" x14ac:dyDescent="0.2">
      <c r="A11" s="21" t="s">
        <v>1</v>
      </c>
      <c r="B11" s="22"/>
      <c r="C11" s="23" t="s">
        <v>23</v>
      </c>
      <c r="D11" s="24">
        <v>116643.06000000003</v>
      </c>
      <c r="E11" s="24"/>
    </row>
    <row r="12" spans="1:5" x14ac:dyDescent="0.2">
      <c r="A12" s="25" t="s">
        <v>2</v>
      </c>
      <c r="B12" s="26"/>
      <c r="C12" s="23" t="s">
        <v>23</v>
      </c>
      <c r="D12" s="27">
        <v>206.8</v>
      </c>
      <c r="E12" s="27"/>
    </row>
    <row r="13" spans="1:5" s="14" customFormat="1" x14ac:dyDescent="0.2">
      <c r="A13" s="28"/>
      <c r="B13" s="29"/>
      <c r="C13" s="30" t="s">
        <v>16</v>
      </c>
      <c r="D13" s="74">
        <f>SUM(D11:D12)</f>
        <v>116849.86000000003</v>
      </c>
      <c r="E13" s="31"/>
    </row>
    <row r="14" spans="1:5" s="9" customFormat="1" x14ac:dyDescent="0.2">
      <c r="A14" s="32"/>
      <c r="B14" s="33"/>
      <c r="C14" s="34"/>
      <c r="D14" s="35"/>
      <c r="E14" s="35"/>
    </row>
    <row r="15" spans="1:5" x14ac:dyDescent="0.2">
      <c r="A15" s="36" t="s">
        <v>15</v>
      </c>
      <c r="B15" s="23"/>
      <c r="C15" s="23" t="s">
        <v>23</v>
      </c>
      <c r="D15" s="27">
        <v>0</v>
      </c>
      <c r="E15" s="37"/>
    </row>
    <row r="16" spans="1:5" x14ac:dyDescent="0.2">
      <c r="A16" s="38" t="s">
        <v>18</v>
      </c>
      <c r="B16" s="23"/>
      <c r="C16" s="23" t="s">
        <v>23</v>
      </c>
      <c r="D16" s="27">
        <v>0</v>
      </c>
      <c r="E16" s="24"/>
    </row>
    <row r="17" spans="1:5" x14ac:dyDescent="0.2">
      <c r="A17" s="39" t="s">
        <v>21</v>
      </c>
      <c r="B17" s="40"/>
      <c r="C17" s="41" t="s">
        <v>12</v>
      </c>
      <c r="D17" s="75">
        <f>$B$4*5.5%*(((D9-D8)+1)/365)</f>
        <v>56326.027397260274</v>
      </c>
      <c r="E17" s="42"/>
    </row>
    <row r="18" spans="1:5" x14ac:dyDescent="0.2">
      <c r="A18" s="43" t="s">
        <v>6</v>
      </c>
      <c r="B18" s="44"/>
      <c r="C18" s="45">
        <f>65000/12</f>
        <v>5416.666666666667</v>
      </c>
      <c r="D18" s="46">
        <f>$C$18</f>
        <v>5416.666666666667</v>
      </c>
      <c r="E18" s="46"/>
    </row>
    <row r="19" spans="1:5" x14ac:dyDescent="0.2">
      <c r="A19" s="47" t="s">
        <v>5</v>
      </c>
      <c r="B19" s="48"/>
      <c r="C19" s="49" t="s">
        <v>11</v>
      </c>
      <c r="D19" s="50">
        <f>6.64+9.96+266.85</f>
        <v>283.45000000000005</v>
      </c>
      <c r="E19" s="50"/>
    </row>
    <row r="20" spans="1:5" x14ac:dyDescent="0.2">
      <c r="A20" s="43" t="s">
        <v>8</v>
      </c>
      <c r="B20" s="44"/>
      <c r="C20" s="51" t="s">
        <v>9</v>
      </c>
      <c r="D20" s="52">
        <v>0</v>
      </c>
      <c r="E20" s="52"/>
    </row>
    <row r="21" spans="1:5" x14ac:dyDescent="0.2">
      <c r="A21" s="53" t="s">
        <v>13</v>
      </c>
      <c r="B21" s="22"/>
      <c r="C21" s="54">
        <f>1500/12</f>
        <v>125</v>
      </c>
      <c r="D21" s="55">
        <f>$C$21</f>
        <v>125</v>
      </c>
      <c r="E21" s="55"/>
    </row>
    <row r="22" spans="1:5" s="15" customFormat="1" x14ac:dyDescent="0.2">
      <c r="A22" s="56" t="s">
        <v>14</v>
      </c>
      <c r="B22" s="57"/>
      <c r="C22" s="58">
        <f>MAX(75,((B4*0.1/1000)/12))+MAX(75,((B5*0.1/1000)/12))</f>
        <v>186.25</v>
      </c>
      <c r="D22" s="59">
        <f>$C$22</f>
        <v>186.25</v>
      </c>
      <c r="E22" s="59"/>
    </row>
    <row r="23" spans="1:5" s="20" customFormat="1" x14ac:dyDescent="0.2">
      <c r="A23" s="60" t="s">
        <v>22</v>
      </c>
      <c r="B23" s="61"/>
      <c r="C23" s="62">
        <f>((B4*0.125/1000)/12)+((B5*0.125/1000)/12)</f>
        <v>163.85595833333332</v>
      </c>
      <c r="D23" s="63">
        <f>$C$23</f>
        <v>163.85595833333332</v>
      </c>
      <c r="E23" s="63"/>
    </row>
    <row r="24" spans="1:5" x14ac:dyDescent="0.2">
      <c r="A24" s="47" t="s">
        <v>17</v>
      </c>
      <c r="B24" s="48"/>
      <c r="C24" s="49" t="s">
        <v>12</v>
      </c>
      <c r="D24" s="76">
        <f>D17*0.95*1/1000</f>
        <v>53.509726027397257</v>
      </c>
      <c r="E24" s="64"/>
    </row>
    <row r="25" spans="1:5" ht="25.5" customHeight="1" x14ac:dyDescent="0.2">
      <c r="A25" s="65" t="s">
        <v>3</v>
      </c>
      <c r="B25" s="66"/>
      <c r="C25" s="67" t="s">
        <v>12</v>
      </c>
      <c r="D25" s="77">
        <f>IF(YEAR(D8)=2016,(4950/2),IF(YEAR(E8)&gt;2019,13750/12,12650/12))</f>
        <v>1054.1666666666667</v>
      </c>
      <c r="E25" s="68"/>
    </row>
    <row r="26" spans="1:5" x14ac:dyDescent="0.2">
      <c r="A26" s="47" t="s">
        <v>4</v>
      </c>
      <c r="B26" s="48"/>
      <c r="C26" s="69">
        <f>12000/12</f>
        <v>1000</v>
      </c>
      <c r="D26" s="76">
        <f>$C$26</f>
        <v>1000</v>
      </c>
      <c r="E26" s="64"/>
    </row>
    <row r="27" spans="1:5" x14ac:dyDescent="0.2">
      <c r="A27" s="70"/>
      <c r="B27" s="71"/>
      <c r="C27" s="72" t="s">
        <v>7</v>
      </c>
      <c r="D27" s="78">
        <f>-SUM(D15:D26)</f>
        <v>-64608.926414954331</v>
      </c>
      <c r="E27" s="73"/>
    </row>
    <row r="29" spans="1:5" x14ac:dyDescent="0.2">
      <c r="D29" s="5"/>
      <c r="E29" s="19"/>
    </row>
    <row r="30" spans="1:5" x14ac:dyDescent="0.2">
      <c r="E30" s="19"/>
    </row>
    <row r="31" spans="1:5" x14ac:dyDescent="0.2">
      <c r="D31" s="18"/>
      <c r="E31" s="19"/>
    </row>
    <row r="32" spans="1:5" x14ac:dyDescent="0.2">
      <c r="E32" s="19"/>
    </row>
    <row r="33" spans="5:5" x14ac:dyDescent="0.2">
      <c r="E33" s="19"/>
    </row>
    <row r="34" spans="5:5" x14ac:dyDescent="0.2">
      <c r="E34" s="19"/>
    </row>
  </sheetData>
  <mergeCells count="3">
    <mergeCell ref="B8:B9"/>
    <mergeCell ref="A8:A9"/>
    <mergeCell ref="C8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WISSAM ATALLAH</cp:lastModifiedBy>
  <dcterms:created xsi:type="dcterms:W3CDTF">2017-04-07T13:14:42Z</dcterms:created>
  <dcterms:modified xsi:type="dcterms:W3CDTF">2018-08-08T06:40:37Z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01628792C49012931782761CCF8B7AB49391608FCA83E8161B9F6F244D1FF0ED5C02159FBDB0CBD2ACC1CF52C261A45F1D0F4D167946395973093C66107E2FBB27AAE94A5B8EABE0F22D492FBB6E2E1EB422917E1E870245D7A6E32DB69A8FBE0189BEF5A34F3D46A961353A45932AAEF58C42899459BEC035CFB6310DD6885</vt:lpwstr>
  </property>
  <property fmtid="{D5CDD505-2E9C-101B-9397-08002B2CF9AE}" pid="3" name="Business Objects Context Information1">
    <vt:lpwstr>1678180E68E8ECD4FA12025C79C98A36B11F505A8FE0730B797D2AC5AE4455EB5E4BDA05F2680FA1B1B067DAC27A147E9BBCFE667992B7F7699123F466571C655F6EAD27E61B4F4A725D47527F888C40122AAD29021C62F8255F14E8EC3CB2CD4128FBE1A8E12C6A8A798169F969E7341F07C92357E28AECF65290A4F66E1B9</vt:lpwstr>
  </property>
  <property fmtid="{D5CDD505-2E9C-101B-9397-08002B2CF9AE}" pid="4" name="Business Objects Context Information2">
    <vt:lpwstr>E5D6037347F2EC4EABE5D63FC683BD382569C06B6B919E156809B7268560EEB7183544C1A0C73EA8901916FA25781BEE770368D761ECCDDFE8663A3A447D8E5D2C958DFBE0EE5415238E05128BEC9A485EEABF2C7F489BF031BF2AA2AB9145740FB8CD669174A488E5D13A955F27CFFC18BCBA11119E7C675BFCE849E43B23D</vt:lpwstr>
  </property>
  <property fmtid="{D5CDD505-2E9C-101B-9397-08002B2CF9AE}" pid="5" name="Business Objects Context Information3">
    <vt:lpwstr>0284998CE980C0A9F8D66D3B0FD51DFA4A182AB353EFF3C30DE63189DA071B6D9C7C99AF4F3CCE54D28BDD069776B5C62592409F1965F8EF08E4E66530C1E2E42E78C1F661E055D1659413B0418A06B6B8373C50161C64B5A0FC654AE8829962C01632456E2C4FAEBC891252B2DE2AABACFD9E53F088CF896D37EB135215D11</vt:lpwstr>
  </property>
  <property fmtid="{D5CDD505-2E9C-101B-9397-08002B2CF9AE}" pid="6" name="Business Objects Context Information4">
    <vt:lpwstr>E780BBF1E7664F4103F65AC035F831991B2A9A8C0383C448A78D4B7350F2ACA2D02801720F0465E4001C031724EAD8E8452CDC98DD224118B78A226F7983E77396D2F689C9BF66598976646C5078388EB07A323F2619B74EA4123235F9F0274084B1598FEB7E9B436826DC94D3C8FC4CD988D6C594AB75587BE8E424BF57EC8</vt:lpwstr>
  </property>
  <property fmtid="{D5CDD505-2E9C-101B-9397-08002B2CF9AE}" pid="7" name="Business Objects Context Information5">
    <vt:lpwstr>9A6AE3318A74D9ACADE0D8C8D17D273291F0383F0D03132F30550FD269C4C3CFD04F5EADDE51ADB9C2BFB00A72A94C134DD2D595380537BE940EDDCFC3CA32DEBD07823738A87F2249E1B3025F61E9EB42F9647A9A816EE5A2C9F79FB0D718BAC483451DC11186C971238CB977F330B342C81236FE4118539CDEE7056172E2C</vt:lpwstr>
  </property>
  <property fmtid="{D5CDD505-2E9C-101B-9397-08002B2CF9AE}" pid="8" name="Business Objects Context Information6">
    <vt:lpwstr>1E40817716D1B14A84FA4D81917E64C4EDEAC703C8D49CDD71E22533BED36EEA8DC7AF8B9106C9698AFDBA867664A8B53801C28BF2B98CB1D6E35FDCBB6207F1CCCA5BE6C44A9E0DCA5EF55A9F72B2F6647ECD6729906DDA78431BC8194810F11B41A775167D8229F0A5CCF7661443288D1A4AA61E7DE4BDFD27A28545F890D</vt:lpwstr>
  </property>
  <property fmtid="{D5CDD505-2E9C-101B-9397-08002B2CF9AE}" pid="9" name="Business Objects Context Information7">
    <vt:lpwstr>FA901B203</vt:lpwstr>
  </property>
</Properties>
</file>